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Classes (current)\NAVG 312 - Integrated Bridges (ENav and Voy Plan)\"/>
    </mc:Choice>
  </mc:AlternateContent>
  <xr:revisionPtr revIDLastSave="0" documentId="8_{1047B457-76EE-47B0-BC1F-67D95D6B34E0}" xr6:coauthVersionLast="45" xr6:coauthVersionMax="45" xr10:uidLastSave="{00000000-0000-0000-0000-000000000000}"/>
  <bookViews>
    <workbookView xWindow="-19320" yWindow="-2025" windowWidth="19440" windowHeight="15000" xr2:uid="{18FE604E-638E-4B5C-92C1-310AFF3883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9" i="1" l="1"/>
  <c r="G79" i="1" s="1"/>
  <c r="P12" i="1" s="1"/>
  <c r="C79" i="1"/>
  <c r="H77" i="1"/>
  <c r="F77" i="1"/>
  <c r="H76" i="1"/>
  <c r="F76" i="1"/>
  <c r="H75" i="1"/>
  <c r="H79" i="1" s="1"/>
  <c r="F75" i="1"/>
  <c r="F79" i="1" s="1"/>
  <c r="G69" i="1"/>
  <c r="E69" i="1"/>
  <c r="N11" i="1" s="1"/>
  <c r="D69" i="1"/>
  <c r="C69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F69" i="1" s="1"/>
  <c r="H48" i="1"/>
  <c r="H69" i="1" s="1"/>
  <c r="F48" i="1"/>
  <c r="H47" i="1"/>
  <c r="F47" i="1"/>
  <c r="H41" i="1"/>
  <c r="G41" i="1"/>
  <c r="F41" i="1"/>
  <c r="N14" i="1" s="1"/>
  <c r="E41" i="1"/>
  <c r="I39" i="1"/>
  <c r="G39" i="1"/>
  <c r="D39" i="1"/>
  <c r="I38" i="1"/>
  <c r="I41" i="1" s="1"/>
  <c r="G38" i="1"/>
  <c r="D38" i="1"/>
  <c r="E32" i="1"/>
  <c r="H32" i="1" s="1"/>
  <c r="P13" i="1" s="1"/>
  <c r="Q13" i="1" s="1"/>
  <c r="I30" i="1"/>
  <c r="G30" i="1"/>
  <c r="D30" i="1"/>
  <c r="I29" i="1"/>
  <c r="G29" i="1"/>
  <c r="D29" i="1"/>
  <c r="I28" i="1"/>
  <c r="G28" i="1"/>
  <c r="D28" i="1"/>
  <c r="I27" i="1"/>
  <c r="G27" i="1"/>
  <c r="D27" i="1"/>
  <c r="I26" i="1"/>
  <c r="G26" i="1"/>
  <c r="D26" i="1"/>
  <c r="O25" i="1"/>
  <c r="Q22" i="1" s="1"/>
  <c r="I25" i="1"/>
  <c r="G25" i="1"/>
  <c r="D25" i="1"/>
  <c r="I24" i="1"/>
  <c r="G24" i="1"/>
  <c r="D24" i="1"/>
  <c r="I23" i="1"/>
  <c r="G23" i="1"/>
  <c r="D23" i="1"/>
  <c r="I22" i="1"/>
  <c r="G22" i="1"/>
  <c r="D22" i="1"/>
  <c r="I21" i="1"/>
  <c r="I32" i="1" s="1"/>
  <c r="G21" i="1"/>
  <c r="D21" i="1"/>
  <c r="I20" i="1"/>
  <c r="G20" i="1"/>
  <c r="D20" i="1"/>
  <c r="I19" i="1"/>
  <c r="G19" i="1"/>
  <c r="D19" i="1"/>
  <c r="I18" i="1"/>
  <c r="G18" i="1"/>
  <c r="D18" i="1"/>
  <c r="I17" i="1"/>
  <c r="G17" i="1"/>
  <c r="D17" i="1"/>
  <c r="I16" i="1"/>
  <c r="G16" i="1"/>
  <c r="D16" i="1"/>
  <c r="Q15" i="1"/>
  <c r="P15" i="1"/>
  <c r="N15" i="1"/>
  <c r="M15" i="1"/>
  <c r="O15" i="1" s="1"/>
  <c r="I15" i="1"/>
  <c r="G15" i="1"/>
  <c r="D15" i="1"/>
  <c r="Q14" i="1"/>
  <c r="P14" i="1"/>
  <c r="M14" i="1"/>
  <c r="O14" i="1" s="1"/>
  <c r="I14" i="1"/>
  <c r="G14" i="1"/>
  <c r="D14" i="1"/>
  <c r="M13" i="1"/>
  <c r="I13" i="1"/>
  <c r="G13" i="1"/>
  <c r="D13" i="1"/>
  <c r="R12" i="1"/>
  <c r="M12" i="1"/>
  <c r="Q12" i="1" s="1"/>
  <c r="I12" i="1"/>
  <c r="G12" i="1"/>
  <c r="D12" i="1"/>
  <c r="R11" i="1"/>
  <c r="R17" i="1" s="1"/>
  <c r="P11" i="1"/>
  <c r="M11" i="1"/>
  <c r="M17" i="1" s="1"/>
  <c r="I11" i="1"/>
  <c r="G11" i="1"/>
  <c r="D11" i="1"/>
  <c r="Q10" i="1"/>
  <c r="O10" i="1"/>
  <c r="I10" i="1"/>
  <c r="G10" i="1"/>
  <c r="G32" i="1" s="1"/>
  <c r="D10" i="1"/>
  <c r="Q9" i="1"/>
  <c r="O9" i="1"/>
  <c r="Q8" i="1"/>
  <c r="O8" i="1"/>
  <c r="E79" i="1" l="1"/>
  <c r="N12" i="1" s="1"/>
  <c r="Q23" i="1"/>
  <c r="O11" i="1"/>
  <c r="O12" i="1"/>
  <c r="F32" i="1"/>
  <c r="N13" i="1" s="1"/>
  <c r="O13" i="1" s="1"/>
  <c r="Q11" i="1"/>
  <c r="Q17" i="1" s="1"/>
  <c r="P17" i="1" s="1"/>
  <c r="O21" i="1" s="1"/>
  <c r="O23" i="1" s="1"/>
  <c r="O17" i="1" l="1"/>
  <c r="N17" i="1" s="1"/>
  <c r="M23" i="1" s="1"/>
  <c r="M24" i="1" s="1"/>
  <c r="M26" i="1" s="1"/>
</calcChain>
</file>

<file path=xl/sharedStrings.xml><?xml version="1.0" encoding="utf-8"?>
<sst xmlns="http://schemas.openxmlformats.org/spreadsheetml/2006/main" count="126" uniqueCount="94">
  <si>
    <t>Stability Calculator</t>
  </si>
  <si>
    <t>Loading Table</t>
  </si>
  <si>
    <t>Calculator (GM and Drafts)</t>
  </si>
  <si>
    <t>Dry Cargo</t>
  </si>
  <si>
    <t>Tons</t>
  </si>
  <si>
    <t>KG</t>
  </si>
  <si>
    <t>Moment</t>
  </si>
  <si>
    <t>L.C.G. F.P</t>
  </si>
  <si>
    <t>F.S.</t>
  </si>
  <si>
    <t>Lightship</t>
  </si>
  <si>
    <t>Hold</t>
  </si>
  <si>
    <t>Bale Cubic</t>
  </si>
  <si>
    <t>Tons (capacity)</t>
  </si>
  <si>
    <t>Tons (loaded)</t>
  </si>
  <si>
    <t>LCG F.P.</t>
  </si>
  <si>
    <t>Crew &amp; Stores</t>
  </si>
  <si>
    <t>No. 1 Main Dk</t>
  </si>
  <si>
    <t>Lube Oil</t>
  </si>
  <si>
    <t>" 2nd "</t>
  </si>
  <si>
    <t>Fuel Oil &amp; Salt Water</t>
  </si>
  <si>
    <t>"  3rd  "</t>
  </si>
  <si>
    <t>Fresh Water</t>
  </si>
  <si>
    <t>No. 2-2nd Dk</t>
  </si>
  <si>
    <t>Reffer Cargo</t>
  </si>
  <si>
    <t>"  tank top</t>
  </si>
  <si>
    <t>Deck Cargo</t>
  </si>
  <si>
    <t>No. 3-2nd Dk</t>
  </si>
  <si>
    <t>Total</t>
  </si>
  <si>
    <t>Mean S. W. Draft</t>
  </si>
  <si>
    <t>LCG-F.P.</t>
  </si>
  <si>
    <t xml:space="preserve">LCF-F.P </t>
  </si>
  <si>
    <t>No. 5-2nd DK</t>
  </si>
  <si>
    <t>KM</t>
  </si>
  <si>
    <t xml:space="preserve">LCB </t>
  </si>
  <si>
    <t>Draft Fwd.</t>
  </si>
  <si>
    <t>"  26'-6" Flat C</t>
  </si>
  <si>
    <t>Trim Lever, Aft</t>
  </si>
  <si>
    <t>Draft Aft.</t>
  </si>
  <si>
    <t>Fill Values from Sheet 3</t>
  </si>
  <si>
    <t>"  3rd Dk C</t>
  </si>
  <si>
    <t>GM</t>
  </si>
  <si>
    <t>Moment to Trim 1"</t>
  </si>
  <si>
    <t>Hydrostatic Table</t>
  </si>
  <si>
    <t>"  Tank top</t>
  </si>
  <si>
    <t>Corr. For F.S.</t>
  </si>
  <si>
    <t>Trim in Inches, Aft</t>
  </si>
  <si>
    <t>No. 6-2nd Dk</t>
  </si>
  <si>
    <t>GM Available</t>
  </si>
  <si>
    <t>GM Required (See Sheet 6)</t>
  </si>
  <si>
    <t>" Deep Tank P/S</t>
  </si>
  <si>
    <t>No. 7-2nd Dk</t>
  </si>
  <si>
    <t>TSES Usses abut 13.3 barrels/hour at 14 kts</t>
  </si>
  <si>
    <t>1 barrel of fuel oil = .149 metric tons</t>
  </si>
  <si>
    <t>For fresh water, we will use our watermakers to keep up, but we will need to top off at beginning of voyage</t>
  </si>
  <si>
    <t>Stow factor for Cargo</t>
  </si>
  <si>
    <t>Reffer Cubic</t>
  </si>
  <si>
    <t>Tons (Capacity)</t>
  </si>
  <si>
    <t>Tons (Loaded)</t>
  </si>
  <si>
    <t>No. 5-26'6' Flat P/S</t>
  </si>
  <si>
    <t>For F.S. Use Sheet 4</t>
  </si>
  <si>
    <t>3rd Dk P/S</t>
  </si>
  <si>
    <t>For Fuel, Ballast, and Fresh Water Capacity, Use Sheet 4</t>
  </si>
  <si>
    <t>DT (Day Tank) - For Fuel Oil</t>
  </si>
  <si>
    <t>DB (Double Bottom) - For Ballast Water</t>
  </si>
  <si>
    <t>Fuel Oil Ballast</t>
  </si>
  <si>
    <t>Tank</t>
  </si>
  <si>
    <t>F.S</t>
  </si>
  <si>
    <t>Tons F.O. &amp; S.W</t>
  </si>
  <si>
    <t>No. 1 D.B. C</t>
  </si>
  <si>
    <t>No. 1A "</t>
  </si>
  <si>
    <t>No. 2 "  P/S</t>
  </si>
  <si>
    <t>No. 3 "  C</t>
  </si>
  <si>
    <t>"         " P/S</t>
  </si>
  <si>
    <t>"   4    " C</t>
  </si>
  <si>
    <t>"         "  P/S</t>
  </si>
  <si>
    <t>No. 5   " C</t>
  </si>
  <si>
    <t>"          " P/S</t>
  </si>
  <si>
    <t>No. 6.  " C</t>
  </si>
  <si>
    <t>"           " P/S</t>
  </si>
  <si>
    <t>No. 7   " P/S</t>
  </si>
  <si>
    <t>No. 1 D.T. C</t>
  </si>
  <si>
    <t>"   1A   " C</t>
  </si>
  <si>
    <t>"   2    "   P/S   2/3</t>
  </si>
  <si>
    <t>"    3   "  P/S    2/3</t>
  </si>
  <si>
    <t>"   6   "  P/S</t>
  </si>
  <si>
    <t>"   7    "  P/S</t>
  </si>
  <si>
    <t>"   8    " P/S</t>
  </si>
  <si>
    <t>Fore Peak</t>
  </si>
  <si>
    <t>After Peak</t>
  </si>
  <si>
    <t>Tons F.W</t>
  </si>
  <si>
    <t>No. 4  D.T. P/S</t>
  </si>
  <si>
    <t>"  5  "        "</t>
  </si>
  <si>
    <t>Dist. Water</t>
  </si>
  <si>
    <t>Created By: Tamera Gilmartin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</si>
</sst>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 applyProtection="1">
      <protection locked="0"/>
    </xf>
    <xf numFmtId="0" fontId="0" fillId="0" borderId="7" xfId="0" applyBorder="1" applyAlignment="1">
      <alignment horizontal="center" vertical="top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0" borderId="0" xfId="0" applyAlignment="1">
      <alignment horizontal="right"/>
    </xf>
    <xf numFmtId="0" fontId="0" fillId="3" borderId="5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D1391-9E06-4C09-9666-E476A34EEAD7}">
  <sheetPr codeName="Sheet1"/>
  <dimension ref="B2:S79"/>
  <sheetViews>
    <sheetView tabSelected="1" workbookViewId="0">
      <selection activeCell="J28" sqref="J28"/>
    </sheetView>
  </sheetViews>
  <sheetFormatPr defaultRowHeight="15" x14ac:dyDescent="0.25"/>
  <cols>
    <col min="2" max="2" width="19.7109375" bestFit="1" customWidth="1"/>
    <col min="3" max="3" width="12.85546875" customWidth="1"/>
    <col min="4" max="4" width="16.85546875" customWidth="1"/>
    <col min="5" max="5" width="15" bestFit="1" customWidth="1"/>
    <col min="7" max="8" width="10" bestFit="1" customWidth="1"/>
    <col min="9" max="9" width="8.85546875" bestFit="1" customWidth="1"/>
    <col min="12" max="12" width="30.140625" customWidth="1"/>
    <col min="13" max="13" width="13.7109375" customWidth="1"/>
    <col min="14" max="14" width="18.85546875" customWidth="1"/>
    <col min="15" max="15" width="16.7109375" bestFit="1" customWidth="1"/>
    <col min="16" max="16" width="18.140625" customWidth="1"/>
    <col min="17" max="17" width="12.7109375" customWidth="1"/>
    <col min="18" max="18" width="14.7109375" bestFit="1" customWidth="1"/>
  </cols>
  <sheetData>
    <row r="2" spans="2:19" ht="28.5" x14ac:dyDescent="0.45">
      <c r="D2" s="1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2:19" x14ac:dyDescent="0.25">
      <c r="J3" s="2" t="s">
        <v>93</v>
      </c>
    </row>
    <row r="4" spans="2:19" x14ac:dyDescent="0.25">
      <c r="J4" s="2"/>
    </row>
    <row r="5" spans="2:19" x14ac:dyDescent="0.25">
      <c r="B5" s="3" t="s">
        <v>1</v>
      </c>
      <c r="L5" s="3" t="s">
        <v>2</v>
      </c>
    </row>
    <row r="6" spans="2:19" ht="15.75" thickBot="1" x14ac:dyDescent="0.3"/>
    <row r="7" spans="2:19" x14ac:dyDescent="0.25">
      <c r="B7" s="4" t="s">
        <v>3</v>
      </c>
      <c r="C7" s="5"/>
      <c r="D7" s="5"/>
      <c r="E7" s="5"/>
      <c r="F7" s="5"/>
      <c r="G7" s="5"/>
      <c r="H7" s="5"/>
      <c r="I7" s="6"/>
      <c r="L7" s="7"/>
      <c r="M7" s="8" t="s">
        <v>4</v>
      </c>
      <c r="N7" s="8" t="s">
        <v>5</v>
      </c>
      <c r="O7" s="8" t="s">
        <v>6</v>
      </c>
      <c r="P7" s="8" t="s">
        <v>7</v>
      </c>
      <c r="Q7" s="8" t="s">
        <v>6</v>
      </c>
      <c r="R7" s="9" t="s">
        <v>8</v>
      </c>
    </row>
    <row r="8" spans="2:19" x14ac:dyDescent="0.25">
      <c r="B8" s="10"/>
      <c r="C8" s="11"/>
      <c r="D8" s="11"/>
      <c r="E8" s="11"/>
      <c r="F8" s="11"/>
      <c r="G8" s="11"/>
      <c r="H8" s="11"/>
      <c r="I8" s="12"/>
      <c r="L8" s="13" t="s">
        <v>9</v>
      </c>
      <c r="M8" s="14">
        <v>7675</v>
      </c>
      <c r="N8" s="14">
        <v>31.5</v>
      </c>
      <c r="O8" s="14">
        <f>M8*N8</f>
        <v>241762.5</v>
      </c>
      <c r="P8" s="14">
        <v>276.5</v>
      </c>
      <c r="Q8" s="14">
        <f>M8*P8</f>
        <v>2122137.5</v>
      </c>
      <c r="R8" s="15"/>
    </row>
    <row r="9" spans="2:19" x14ac:dyDescent="0.25">
      <c r="B9" s="13" t="s">
        <v>10</v>
      </c>
      <c r="C9" s="14" t="s">
        <v>11</v>
      </c>
      <c r="D9" s="14" t="s">
        <v>12</v>
      </c>
      <c r="E9" s="14" t="s">
        <v>13</v>
      </c>
      <c r="F9" s="14" t="s">
        <v>5</v>
      </c>
      <c r="G9" s="14" t="s">
        <v>6</v>
      </c>
      <c r="H9" s="14" t="s">
        <v>14</v>
      </c>
      <c r="I9" s="15" t="s">
        <v>6</v>
      </c>
      <c r="L9" s="13" t="s">
        <v>15</v>
      </c>
      <c r="M9" s="14">
        <v>50</v>
      </c>
      <c r="N9" s="14">
        <v>43.7</v>
      </c>
      <c r="O9" s="14">
        <f t="shared" ref="O9:O15" si="0">M9*N9</f>
        <v>2185</v>
      </c>
      <c r="P9" s="14">
        <v>276.5</v>
      </c>
      <c r="Q9" s="14">
        <f t="shared" ref="Q9:Q15" si="1">M9*P9</f>
        <v>13825</v>
      </c>
      <c r="R9" s="15"/>
    </row>
    <row r="10" spans="2:19" x14ac:dyDescent="0.25">
      <c r="B10" s="13" t="s">
        <v>16</v>
      </c>
      <c r="C10" s="14">
        <v>1685</v>
      </c>
      <c r="D10" s="14">
        <f>C10/M36</f>
        <v>26.874003189792663</v>
      </c>
      <c r="E10" s="16"/>
      <c r="F10" s="14">
        <v>55.6</v>
      </c>
      <c r="G10" s="14">
        <f>E10*F10</f>
        <v>0</v>
      </c>
      <c r="H10" s="14">
        <v>59.7</v>
      </c>
      <c r="I10" s="15">
        <f>E10*H10</f>
        <v>0</v>
      </c>
      <c r="L10" s="13" t="s">
        <v>17</v>
      </c>
      <c r="M10" s="14">
        <v>13</v>
      </c>
      <c r="N10" s="14">
        <v>25.8</v>
      </c>
      <c r="O10" s="14">
        <f t="shared" si="0"/>
        <v>335.40000000000003</v>
      </c>
      <c r="P10" s="14">
        <v>317.5</v>
      </c>
      <c r="Q10" s="14">
        <f t="shared" si="1"/>
        <v>4127.5</v>
      </c>
      <c r="R10" s="15">
        <v>9</v>
      </c>
      <c r="S10" s="17"/>
    </row>
    <row r="11" spans="2:19" x14ac:dyDescent="0.25">
      <c r="B11" s="13" t="s">
        <v>18</v>
      </c>
      <c r="C11" s="14">
        <v>10140</v>
      </c>
      <c r="D11" s="14">
        <f>C11/M36</f>
        <v>161.7224880382775</v>
      </c>
      <c r="E11" s="16"/>
      <c r="F11" s="14">
        <v>45.2</v>
      </c>
      <c r="G11" s="14">
        <f t="shared" ref="G11:G30" si="2">E11*F11</f>
        <v>0</v>
      </c>
      <c r="H11" s="14">
        <v>54.8</v>
      </c>
      <c r="I11" s="15">
        <f t="shared" ref="I11:I30" si="3">E11*H11</f>
        <v>0</v>
      </c>
      <c r="L11" s="13" t="s">
        <v>19</v>
      </c>
      <c r="M11" s="14">
        <f>D69</f>
        <v>0</v>
      </c>
      <c r="N11" s="14">
        <f>E69</f>
        <v>0</v>
      </c>
      <c r="O11" s="14">
        <f t="shared" si="0"/>
        <v>0</v>
      </c>
      <c r="P11" s="14">
        <f>G69</f>
        <v>0</v>
      </c>
      <c r="Q11" s="14">
        <f t="shared" si="1"/>
        <v>0</v>
      </c>
      <c r="R11" s="15">
        <f>C69</f>
        <v>0</v>
      </c>
      <c r="S11" s="17"/>
    </row>
    <row r="12" spans="2:19" x14ac:dyDescent="0.25">
      <c r="B12" s="13" t="s">
        <v>20</v>
      </c>
      <c r="C12" s="14">
        <v>12210</v>
      </c>
      <c r="D12" s="14">
        <f>C12/M36</f>
        <v>194.73684210526315</v>
      </c>
      <c r="E12" s="16"/>
      <c r="F12" s="14">
        <v>31.9</v>
      </c>
      <c r="G12" s="14">
        <f t="shared" si="2"/>
        <v>0</v>
      </c>
      <c r="H12" s="14">
        <v>56.6</v>
      </c>
      <c r="I12" s="15">
        <f t="shared" si="3"/>
        <v>0</v>
      </c>
      <c r="L12" s="13" t="s">
        <v>21</v>
      </c>
      <c r="M12" s="14">
        <f>D79</f>
        <v>0</v>
      </c>
      <c r="N12" s="14">
        <f>E79</f>
        <v>0</v>
      </c>
      <c r="O12" s="14">
        <f t="shared" si="0"/>
        <v>0</v>
      </c>
      <c r="P12" s="14">
        <f>G79</f>
        <v>0</v>
      </c>
      <c r="Q12" s="14">
        <f t="shared" si="1"/>
        <v>0</v>
      </c>
      <c r="R12" s="15">
        <f>C79</f>
        <v>0</v>
      </c>
      <c r="S12" s="17"/>
    </row>
    <row r="13" spans="2:19" x14ac:dyDescent="0.25">
      <c r="B13" s="13" t="s">
        <v>22</v>
      </c>
      <c r="C13" s="14">
        <v>29255</v>
      </c>
      <c r="D13" s="14">
        <f>C13/M36</f>
        <v>466.5869218500797</v>
      </c>
      <c r="E13" s="16"/>
      <c r="F13" s="14">
        <v>43</v>
      </c>
      <c r="G13" s="14">
        <f t="shared" si="2"/>
        <v>0</v>
      </c>
      <c r="H13" s="14">
        <v>104.4</v>
      </c>
      <c r="I13" s="15">
        <f t="shared" si="3"/>
        <v>0</v>
      </c>
      <c r="L13" s="13" t="s">
        <v>3</v>
      </c>
      <c r="M13" s="14">
        <f>E32</f>
        <v>0</v>
      </c>
      <c r="N13" s="14">
        <f>F32</f>
        <v>0</v>
      </c>
      <c r="O13" s="14">
        <f t="shared" si="0"/>
        <v>0</v>
      </c>
      <c r="P13" s="14">
        <f>H32</f>
        <v>0</v>
      </c>
      <c r="Q13" s="14">
        <f t="shared" si="1"/>
        <v>0</v>
      </c>
      <c r="R13" s="15"/>
    </row>
    <row r="14" spans="2:19" x14ac:dyDescent="0.25">
      <c r="B14" s="13" t="s">
        <v>20</v>
      </c>
      <c r="C14" s="14">
        <v>34592</v>
      </c>
      <c r="D14" s="14">
        <f>C14/M36</f>
        <v>551.70653907496012</v>
      </c>
      <c r="E14" s="16"/>
      <c r="F14" s="14">
        <v>29.1</v>
      </c>
      <c r="G14" s="14">
        <f t="shared" si="2"/>
        <v>0</v>
      </c>
      <c r="H14" s="14">
        <v>105.3</v>
      </c>
      <c r="I14" s="15">
        <f t="shared" si="3"/>
        <v>0</v>
      </c>
      <c r="L14" s="13" t="s">
        <v>23</v>
      </c>
      <c r="M14" s="14">
        <f>E41</f>
        <v>0</v>
      </c>
      <c r="N14" s="14">
        <f>F41</f>
        <v>0</v>
      </c>
      <c r="O14" s="14">
        <f t="shared" si="0"/>
        <v>0</v>
      </c>
      <c r="P14" s="14">
        <f>H41</f>
        <v>0</v>
      </c>
      <c r="Q14" s="14">
        <f t="shared" si="1"/>
        <v>0</v>
      </c>
      <c r="R14" s="15"/>
    </row>
    <row r="15" spans="2:19" x14ac:dyDescent="0.25">
      <c r="B15" s="13" t="s">
        <v>24</v>
      </c>
      <c r="C15" s="14">
        <v>25476</v>
      </c>
      <c r="D15" s="14">
        <f>C15/M36</f>
        <v>406.31578947368422</v>
      </c>
      <c r="E15" s="16"/>
      <c r="F15" s="14">
        <v>13.1</v>
      </c>
      <c r="G15" s="14">
        <f t="shared" si="2"/>
        <v>0</v>
      </c>
      <c r="H15" s="14">
        <v>106.2</v>
      </c>
      <c r="I15" s="15">
        <f t="shared" si="3"/>
        <v>0</v>
      </c>
      <c r="L15" s="13" t="s">
        <v>25</v>
      </c>
      <c r="M15" s="14">
        <f>E34</f>
        <v>0</v>
      </c>
      <c r="N15" s="14">
        <f>F34</f>
        <v>0</v>
      </c>
      <c r="O15" s="14">
        <f t="shared" si="0"/>
        <v>0</v>
      </c>
      <c r="P15" s="14">
        <f>H34</f>
        <v>0</v>
      </c>
      <c r="Q15" s="14">
        <f t="shared" si="1"/>
        <v>0</v>
      </c>
      <c r="R15" s="15"/>
    </row>
    <row r="16" spans="2:19" x14ac:dyDescent="0.25">
      <c r="B16" s="13" t="s">
        <v>26</v>
      </c>
      <c r="C16" s="14">
        <v>42000</v>
      </c>
      <c r="D16" s="14">
        <f>C16/M36</f>
        <v>669.85645933014348</v>
      </c>
      <c r="E16" s="16"/>
      <c r="F16" s="14">
        <v>41.3</v>
      </c>
      <c r="G16" s="14">
        <f t="shared" si="2"/>
        <v>0</v>
      </c>
      <c r="H16" s="14">
        <v>161.30000000000001</v>
      </c>
      <c r="I16" s="15">
        <f t="shared" si="3"/>
        <v>0</v>
      </c>
      <c r="L16" s="13"/>
      <c r="M16" s="14"/>
      <c r="N16" s="14"/>
      <c r="O16" s="14"/>
      <c r="P16" s="14"/>
      <c r="Q16" s="14"/>
      <c r="R16" s="15"/>
    </row>
    <row r="17" spans="2:18" ht="15.75" thickBot="1" x14ac:dyDescent="0.3">
      <c r="B17" s="13" t="s">
        <v>20</v>
      </c>
      <c r="C17" s="14">
        <v>58150</v>
      </c>
      <c r="D17" s="14">
        <f>C17/M36</f>
        <v>927.4322169059011</v>
      </c>
      <c r="E17" s="16"/>
      <c r="F17" s="14">
        <v>28.3</v>
      </c>
      <c r="G17" s="14">
        <f t="shared" si="2"/>
        <v>0</v>
      </c>
      <c r="H17" s="14">
        <v>161.6</v>
      </c>
      <c r="I17" s="15">
        <f t="shared" si="3"/>
        <v>0</v>
      </c>
      <c r="L17" s="18" t="s">
        <v>27</v>
      </c>
      <c r="M17" s="19">
        <f>SUM(M8:M15)</f>
        <v>7738</v>
      </c>
      <c r="N17" s="19">
        <f>O17/M17</f>
        <v>31.569255621607649</v>
      </c>
      <c r="O17" s="19">
        <f>SUM(O8:O15)</f>
        <v>244282.9</v>
      </c>
      <c r="P17" s="19">
        <f>Q17/M17</f>
        <v>276.56888084776426</v>
      </c>
      <c r="Q17" s="19">
        <f>SUM(Q8:Q15)</f>
        <v>2140090</v>
      </c>
      <c r="R17" s="20">
        <f>SUM(R8:R15)</f>
        <v>9</v>
      </c>
    </row>
    <row r="18" spans="2:18" x14ac:dyDescent="0.25">
      <c r="B18" s="13" t="s">
        <v>24</v>
      </c>
      <c r="C18" s="14">
        <v>51375</v>
      </c>
      <c r="D18" s="14">
        <f>C18/M36</f>
        <v>819.37799043062194</v>
      </c>
      <c r="E18" s="16"/>
      <c r="F18" s="14">
        <v>12.7</v>
      </c>
      <c r="G18" s="14">
        <f t="shared" si="2"/>
        <v>0</v>
      </c>
      <c r="H18" s="14">
        <v>162.69999999999999</v>
      </c>
      <c r="I18" s="15">
        <f t="shared" si="3"/>
        <v>0</v>
      </c>
    </row>
    <row r="19" spans="2:18" x14ac:dyDescent="0.25">
      <c r="B19" s="13"/>
      <c r="C19" s="14">
        <v>40255</v>
      </c>
      <c r="D19" s="14">
        <f>C19/M36</f>
        <v>642.02551834130782</v>
      </c>
      <c r="E19" s="16"/>
      <c r="F19" s="14">
        <v>40.299999999999997</v>
      </c>
      <c r="G19" s="14">
        <f t="shared" si="2"/>
        <v>0</v>
      </c>
      <c r="H19" s="14">
        <v>221.5</v>
      </c>
      <c r="I19" s="15">
        <f t="shared" si="3"/>
        <v>0</v>
      </c>
    </row>
    <row r="20" spans="2:18" ht="15.75" thickBot="1" x14ac:dyDescent="0.3">
      <c r="B20" s="13"/>
      <c r="C20" s="14">
        <v>60020</v>
      </c>
      <c r="D20" s="14">
        <f>C20/M36</f>
        <v>957.25677830940981</v>
      </c>
      <c r="E20" s="16"/>
      <c r="F20" s="14">
        <v>27.7</v>
      </c>
      <c r="G20" s="14">
        <f t="shared" si="2"/>
        <v>0</v>
      </c>
      <c r="H20" s="14">
        <v>221.9</v>
      </c>
      <c r="I20" s="15">
        <f t="shared" si="3"/>
        <v>0</v>
      </c>
    </row>
    <row r="21" spans="2:18" x14ac:dyDescent="0.25">
      <c r="B21" s="13"/>
      <c r="C21" s="14">
        <v>61140</v>
      </c>
      <c r="D21" s="14">
        <f>C21/M36</f>
        <v>975.11961722488036</v>
      </c>
      <c r="E21" s="16"/>
      <c r="F21" s="14">
        <v>12.5</v>
      </c>
      <c r="G21" s="14">
        <f t="shared" si="2"/>
        <v>0</v>
      </c>
      <c r="H21" s="14">
        <v>223.1</v>
      </c>
      <c r="I21" s="15">
        <f t="shared" si="3"/>
        <v>0</v>
      </c>
      <c r="L21" s="7" t="s">
        <v>28</v>
      </c>
      <c r="M21" s="21"/>
      <c r="N21" s="8" t="s">
        <v>29</v>
      </c>
      <c r="O21" s="8">
        <f>P17</f>
        <v>276.56888084776426</v>
      </c>
      <c r="P21" s="8" t="s">
        <v>30</v>
      </c>
      <c r="Q21" s="22"/>
    </row>
    <row r="22" spans="2:18" x14ac:dyDescent="0.25">
      <c r="B22" s="13" t="s">
        <v>31</v>
      </c>
      <c r="C22" s="14">
        <v>41775</v>
      </c>
      <c r="D22" s="14">
        <f>C22/M36</f>
        <v>666.26794258373207</v>
      </c>
      <c r="E22" s="16"/>
      <c r="F22" s="14">
        <v>40.5</v>
      </c>
      <c r="G22" s="14">
        <f t="shared" si="2"/>
        <v>0</v>
      </c>
      <c r="H22" s="14">
        <v>356.5</v>
      </c>
      <c r="I22" s="15">
        <f t="shared" si="3"/>
        <v>0</v>
      </c>
      <c r="L22" s="13" t="s">
        <v>32</v>
      </c>
      <c r="M22" s="16"/>
      <c r="N22" s="14" t="s">
        <v>33</v>
      </c>
      <c r="O22" s="16"/>
      <c r="P22" s="14" t="s">
        <v>34</v>
      </c>
      <c r="Q22" s="15">
        <f>M21-((O25/12)/2)</f>
        <v>0</v>
      </c>
    </row>
    <row r="23" spans="2:18" x14ac:dyDescent="0.25">
      <c r="B23" s="13" t="s">
        <v>35</v>
      </c>
      <c r="C23" s="14">
        <v>16388</v>
      </c>
      <c r="D23" s="14">
        <f>C23/M36</f>
        <v>261.37161084529504</v>
      </c>
      <c r="E23" s="16"/>
      <c r="F23" s="14">
        <v>30.8</v>
      </c>
      <c r="G23" s="14">
        <f t="shared" si="2"/>
        <v>0</v>
      </c>
      <c r="H23" s="14">
        <v>350.2</v>
      </c>
      <c r="I23" s="15">
        <f t="shared" si="3"/>
        <v>0</v>
      </c>
      <c r="L23" s="13" t="s">
        <v>5</v>
      </c>
      <c r="M23" s="14">
        <f>N17</f>
        <v>31.569255621607649</v>
      </c>
      <c r="N23" s="14" t="s">
        <v>36</v>
      </c>
      <c r="O23" s="14">
        <f>O21-O22</f>
        <v>276.56888084776426</v>
      </c>
      <c r="P23" s="14" t="s">
        <v>37</v>
      </c>
      <c r="Q23" s="15">
        <f>M21+((O25/12)/2)</f>
        <v>0</v>
      </c>
      <c r="R23" t="s">
        <v>38</v>
      </c>
    </row>
    <row r="24" spans="2:18" x14ac:dyDescent="0.25">
      <c r="B24" s="13" t="s">
        <v>39</v>
      </c>
      <c r="C24" s="14">
        <v>16022</v>
      </c>
      <c r="D24" s="14">
        <f>C24/M36</f>
        <v>255.53429027113236</v>
      </c>
      <c r="E24" s="16"/>
      <c r="F24" s="14">
        <v>21.4</v>
      </c>
      <c r="G24" s="14">
        <f t="shared" si="2"/>
        <v>0</v>
      </c>
      <c r="H24" s="14">
        <v>351</v>
      </c>
      <c r="I24" s="15">
        <f t="shared" si="3"/>
        <v>0</v>
      </c>
      <c r="L24" s="13" t="s">
        <v>40</v>
      </c>
      <c r="M24" s="14">
        <f>M22-M23</f>
        <v>-31.569255621607649</v>
      </c>
      <c r="N24" s="14" t="s">
        <v>41</v>
      </c>
      <c r="O24" s="16"/>
      <c r="P24" s="14"/>
      <c r="Q24" s="15"/>
      <c r="R24" t="s">
        <v>42</v>
      </c>
    </row>
    <row r="25" spans="2:18" x14ac:dyDescent="0.25">
      <c r="B25" s="13" t="s">
        <v>43</v>
      </c>
      <c r="C25" s="14">
        <v>38135</v>
      </c>
      <c r="D25" s="14">
        <f>C25/M36</f>
        <v>608.2137161084529</v>
      </c>
      <c r="E25" s="16"/>
      <c r="F25" s="14">
        <v>10.9</v>
      </c>
      <c r="G25" s="14">
        <f t="shared" si="2"/>
        <v>0</v>
      </c>
      <c r="H25" s="14">
        <v>353.6</v>
      </c>
      <c r="I25" s="15">
        <f t="shared" si="3"/>
        <v>0</v>
      </c>
      <c r="L25" s="13" t="s">
        <v>44</v>
      </c>
      <c r="M25" s="31"/>
      <c r="N25" s="14" t="s">
        <v>45</v>
      </c>
      <c r="O25" s="14" t="str">
        <f>IF(O24=0,"0",(O23*M17)/O24)</f>
        <v>0</v>
      </c>
      <c r="P25" s="14"/>
      <c r="Q25" s="15"/>
    </row>
    <row r="26" spans="2:18" x14ac:dyDescent="0.25">
      <c r="B26" s="13" t="s">
        <v>46</v>
      </c>
      <c r="C26" s="14">
        <v>38610</v>
      </c>
      <c r="D26" s="14">
        <f>C26/M36</f>
        <v>615.78947368421052</v>
      </c>
      <c r="E26" s="16"/>
      <c r="F26" s="14">
        <v>41</v>
      </c>
      <c r="G26" s="14">
        <f t="shared" si="2"/>
        <v>0</v>
      </c>
      <c r="H26" s="14">
        <v>416.5</v>
      </c>
      <c r="I26" s="15">
        <f t="shared" si="3"/>
        <v>0</v>
      </c>
      <c r="L26" s="13" t="s">
        <v>47</v>
      </c>
      <c r="M26" s="14">
        <f>M24-M25</f>
        <v>-31.569255621607649</v>
      </c>
      <c r="N26" s="14"/>
      <c r="O26" s="14"/>
      <c r="P26" s="14"/>
      <c r="Q26" s="15"/>
    </row>
    <row r="27" spans="2:18" ht="15.75" thickBot="1" x14ac:dyDescent="0.3">
      <c r="B27" s="13" t="s">
        <v>20</v>
      </c>
      <c r="C27" s="14">
        <v>65850</v>
      </c>
      <c r="D27" s="14">
        <f>C27/M36</f>
        <v>1050.2392344497607</v>
      </c>
      <c r="E27" s="16"/>
      <c r="F27" s="14">
        <v>26.9</v>
      </c>
      <c r="G27" s="14">
        <f t="shared" si="2"/>
        <v>0</v>
      </c>
      <c r="H27" s="14">
        <v>415.5</v>
      </c>
      <c r="I27" s="15">
        <f t="shared" si="3"/>
        <v>0</v>
      </c>
      <c r="L27" s="18" t="s">
        <v>48</v>
      </c>
      <c r="M27" s="19"/>
      <c r="N27" s="19"/>
      <c r="O27" s="19"/>
      <c r="P27" s="19"/>
      <c r="Q27" s="20"/>
    </row>
    <row r="28" spans="2:18" x14ac:dyDescent="0.25">
      <c r="B28" s="13" t="s">
        <v>49</v>
      </c>
      <c r="C28" s="14">
        <v>11930</v>
      </c>
      <c r="D28" s="14">
        <f>C28/M36</f>
        <v>190.27113237639551</v>
      </c>
      <c r="E28" s="16"/>
      <c r="F28" s="14">
        <v>11.2</v>
      </c>
      <c r="G28" s="14">
        <f t="shared" si="2"/>
        <v>0</v>
      </c>
      <c r="H28" s="14">
        <v>402.6</v>
      </c>
      <c r="I28" s="15">
        <f t="shared" si="3"/>
        <v>0</v>
      </c>
    </row>
    <row r="29" spans="2:18" x14ac:dyDescent="0.25">
      <c r="B29" s="13" t="s">
        <v>50</v>
      </c>
      <c r="C29" s="14">
        <v>25095</v>
      </c>
      <c r="D29" s="14">
        <f>C29/M36</f>
        <v>400.23923444976077</v>
      </c>
      <c r="E29" s="16"/>
      <c r="F29" s="14">
        <v>41.8</v>
      </c>
      <c r="G29" s="14">
        <f t="shared" si="2"/>
        <v>0</v>
      </c>
      <c r="H29" s="14">
        <v>469.6</v>
      </c>
      <c r="I29" s="15">
        <f t="shared" si="3"/>
        <v>0</v>
      </c>
    </row>
    <row r="30" spans="2:18" x14ac:dyDescent="0.25">
      <c r="B30" s="13" t="s">
        <v>20</v>
      </c>
      <c r="C30" s="14">
        <v>34220</v>
      </c>
      <c r="D30" s="14">
        <f>C30/M36</f>
        <v>545.77352472089308</v>
      </c>
      <c r="E30" s="16"/>
      <c r="F30" s="14">
        <v>28.4</v>
      </c>
      <c r="G30" s="14">
        <f t="shared" si="2"/>
        <v>0</v>
      </c>
      <c r="H30" s="14">
        <v>469.4</v>
      </c>
      <c r="I30" s="15">
        <f t="shared" si="3"/>
        <v>0</v>
      </c>
    </row>
    <row r="31" spans="2:18" x14ac:dyDescent="0.25">
      <c r="B31" s="23"/>
      <c r="C31" s="24"/>
      <c r="D31" s="24"/>
      <c r="E31" s="24"/>
      <c r="F31" s="24"/>
      <c r="G31" s="24"/>
      <c r="H31" s="24"/>
      <c r="I31" s="25"/>
      <c r="L31" t="s">
        <v>51</v>
      </c>
    </row>
    <row r="32" spans="2:18" ht="15.75" thickBot="1" x14ac:dyDescent="0.3">
      <c r="B32" s="18" t="s">
        <v>27</v>
      </c>
      <c r="C32" s="19"/>
      <c r="D32" s="19"/>
      <c r="E32" s="19">
        <f>SUM(E10:E30)</f>
        <v>0</v>
      </c>
      <c r="F32" s="19">
        <f>IF(E32=0,0,G32/E32)</f>
        <v>0</v>
      </c>
      <c r="G32" s="19">
        <f>SUM(G10:G30)</f>
        <v>0</v>
      </c>
      <c r="H32" s="19">
        <f>IF(E32=0,0,I32/E32)</f>
        <v>0</v>
      </c>
      <c r="I32" s="20">
        <f>SUM(I10:I30)</f>
        <v>0</v>
      </c>
      <c r="L32" t="s">
        <v>52</v>
      </c>
    </row>
    <row r="34" spans="2:13" ht="15.75" thickBot="1" x14ac:dyDescent="0.3">
      <c r="L34" t="s">
        <v>53</v>
      </c>
    </row>
    <row r="35" spans="2:13" ht="15.75" thickBot="1" x14ac:dyDescent="0.3">
      <c r="B35" s="26" t="s">
        <v>23</v>
      </c>
      <c r="C35" s="27"/>
      <c r="D35" s="27"/>
      <c r="E35" s="27"/>
      <c r="F35" s="27"/>
      <c r="G35" s="27"/>
      <c r="H35" s="27"/>
      <c r="I35" s="28"/>
    </row>
    <row r="36" spans="2:13" ht="15.75" thickBot="1" x14ac:dyDescent="0.3">
      <c r="B36" s="23"/>
      <c r="C36" s="24"/>
      <c r="D36" s="24"/>
      <c r="E36" s="24"/>
      <c r="F36" s="24"/>
      <c r="G36" s="24"/>
      <c r="H36" s="24"/>
      <c r="I36" s="25"/>
      <c r="L36" t="s">
        <v>54</v>
      </c>
      <c r="M36" s="29">
        <v>62.7</v>
      </c>
    </row>
    <row r="37" spans="2:13" x14ac:dyDescent="0.25">
      <c r="B37" s="13" t="s">
        <v>10</v>
      </c>
      <c r="C37" s="14" t="s">
        <v>55</v>
      </c>
      <c r="D37" s="14" t="s">
        <v>56</v>
      </c>
      <c r="E37" s="14" t="s">
        <v>57</v>
      </c>
      <c r="F37" s="14" t="s">
        <v>5</v>
      </c>
      <c r="G37" s="14" t="s">
        <v>6</v>
      </c>
      <c r="H37" s="14" t="s">
        <v>14</v>
      </c>
      <c r="I37" s="15" t="s">
        <v>6</v>
      </c>
      <c r="M37" s="30"/>
    </row>
    <row r="38" spans="2:13" x14ac:dyDescent="0.25">
      <c r="B38" s="13" t="s">
        <v>58</v>
      </c>
      <c r="C38" s="14">
        <v>16256</v>
      </c>
      <c r="D38" s="14">
        <f>C38*0.217724</f>
        <v>3539.321344</v>
      </c>
      <c r="E38" s="16"/>
      <c r="F38" s="14">
        <v>30.7</v>
      </c>
      <c r="G38" s="14">
        <f>E38*F38</f>
        <v>0</v>
      </c>
      <c r="H38" s="14">
        <v>354.4</v>
      </c>
      <c r="I38" s="15">
        <f>E38*H38</f>
        <v>0</v>
      </c>
      <c r="L38" t="s">
        <v>59</v>
      </c>
    </row>
    <row r="39" spans="2:13" x14ac:dyDescent="0.25">
      <c r="B39" s="13" t="s">
        <v>60</v>
      </c>
      <c r="C39" s="14">
        <v>13998</v>
      </c>
      <c r="D39" s="14">
        <f>C39*0.217724</f>
        <v>3047.7005519999998</v>
      </c>
      <c r="E39" s="16"/>
      <c r="F39" s="14">
        <v>21.8</v>
      </c>
      <c r="G39" s="14">
        <f>E39*F39</f>
        <v>0</v>
      </c>
      <c r="H39" s="14">
        <v>353.4</v>
      </c>
      <c r="I39" s="15">
        <f>E39*H39</f>
        <v>0</v>
      </c>
    </row>
    <row r="40" spans="2:13" x14ac:dyDescent="0.25">
      <c r="B40" s="23"/>
      <c r="C40" s="24"/>
      <c r="D40" s="24"/>
      <c r="E40" s="24"/>
      <c r="F40" s="24"/>
      <c r="G40" s="24"/>
      <c r="H40" s="24"/>
      <c r="I40" s="25"/>
      <c r="L40" t="s">
        <v>61</v>
      </c>
    </row>
    <row r="41" spans="2:13" ht="15.75" thickBot="1" x14ac:dyDescent="0.3">
      <c r="B41" s="18" t="s">
        <v>27</v>
      </c>
      <c r="C41" s="19"/>
      <c r="D41" s="19"/>
      <c r="E41" s="19">
        <f>SUM(E38:E39)</f>
        <v>0</v>
      </c>
      <c r="F41" s="19">
        <f>IF(E41=0,0,G41/E41)</f>
        <v>0</v>
      </c>
      <c r="G41" s="19">
        <f>SUM(G38:G39)</f>
        <v>0</v>
      </c>
      <c r="H41" s="19">
        <f>IF(E41=0,0,I41/E41)</f>
        <v>0</v>
      </c>
      <c r="I41" s="20">
        <f>SUM(I38:I39)</f>
        <v>0</v>
      </c>
    </row>
    <row r="42" spans="2:13" x14ac:dyDescent="0.25">
      <c r="L42" t="s">
        <v>62</v>
      </c>
    </row>
    <row r="43" spans="2:13" ht="15.75" thickBot="1" x14ac:dyDescent="0.3">
      <c r="L43" t="s">
        <v>63</v>
      </c>
    </row>
    <row r="44" spans="2:13" x14ac:dyDescent="0.25">
      <c r="B44" s="26" t="s">
        <v>64</v>
      </c>
      <c r="C44" s="27"/>
      <c r="D44" s="27"/>
      <c r="E44" s="27"/>
      <c r="F44" s="27"/>
      <c r="G44" s="27"/>
      <c r="H44" s="28"/>
    </row>
    <row r="45" spans="2:13" x14ac:dyDescent="0.25">
      <c r="B45" s="23"/>
      <c r="C45" s="24"/>
      <c r="D45" s="24"/>
      <c r="E45" s="24"/>
      <c r="F45" s="24"/>
      <c r="G45" s="24"/>
      <c r="H45" s="25"/>
    </row>
    <row r="46" spans="2:13" x14ac:dyDescent="0.25">
      <c r="B46" s="13" t="s">
        <v>65</v>
      </c>
      <c r="C46" s="14" t="s">
        <v>66</v>
      </c>
      <c r="D46" s="14" t="s">
        <v>67</v>
      </c>
      <c r="E46" s="14" t="s">
        <v>5</v>
      </c>
      <c r="F46" s="14" t="s">
        <v>6</v>
      </c>
      <c r="G46" s="14" t="s">
        <v>14</v>
      </c>
      <c r="H46" s="15" t="s">
        <v>6</v>
      </c>
    </row>
    <row r="47" spans="2:13" x14ac:dyDescent="0.25">
      <c r="B47" s="13" t="s">
        <v>68</v>
      </c>
      <c r="C47" s="16"/>
      <c r="D47" s="16"/>
      <c r="E47" s="14">
        <v>4.5</v>
      </c>
      <c r="F47" s="14">
        <f>D47*E47</f>
        <v>0</v>
      </c>
      <c r="G47" s="14">
        <v>39.9</v>
      </c>
      <c r="H47" s="15">
        <f>D47*G47</f>
        <v>0</v>
      </c>
    </row>
    <row r="48" spans="2:13" x14ac:dyDescent="0.25">
      <c r="B48" s="13" t="s">
        <v>69</v>
      </c>
      <c r="C48" s="16"/>
      <c r="D48" s="16"/>
      <c r="E48" s="14">
        <v>4.8</v>
      </c>
      <c r="F48" s="14">
        <f t="shared" ref="F48:F67" si="4">D48*E48</f>
        <v>0</v>
      </c>
      <c r="G48" s="14">
        <v>64.900000000000006</v>
      </c>
      <c r="H48" s="15">
        <f t="shared" ref="H48:H67" si="5">D48*G48</f>
        <v>0</v>
      </c>
    </row>
    <row r="49" spans="2:8" x14ac:dyDescent="0.25">
      <c r="B49" s="13" t="s">
        <v>70</v>
      </c>
      <c r="C49" s="16"/>
      <c r="D49" s="16"/>
      <c r="E49" s="14">
        <v>2.7</v>
      </c>
      <c r="F49" s="14">
        <f t="shared" si="4"/>
        <v>0</v>
      </c>
      <c r="G49" s="14">
        <v>106.6</v>
      </c>
      <c r="H49" s="15">
        <f t="shared" si="5"/>
        <v>0</v>
      </c>
    </row>
    <row r="50" spans="2:8" x14ac:dyDescent="0.25">
      <c r="B50" s="13" t="s">
        <v>71</v>
      </c>
      <c r="C50" s="16"/>
      <c r="D50" s="16"/>
      <c r="E50" s="14">
        <v>2.5</v>
      </c>
      <c r="F50" s="14">
        <f t="shared" si="4"/>
        <v>0</v>
      </c>
      <c r="G50" s="14">
        <v>161.6</v>
      </c>
      <c r="H50" s="15">
        <f t="shared" si="5"/>
        <v>0</v>
      </c>
    </row>
    <row r="51" spans="2:8" x14ac:dyDescent="0.25">
      <c r="B51" s="13" t="s">
        <v>72</v>
      </c>
      <c r="C51" s="16"/>
      <c r="D51" s="16"/>
      <c r="E51" s="14">
        <v>3</v>
      </c>
      <c r="F51" s="14">
        <f t="shared" si="4"/>
        <v>0</v>
      </c>
      <c r="G51" s="14">
        <v>169.2</v>
      </c>
      <c r="H51" s="15">
        <f t="shared" si="5"/>
        <v>0</v>
      </c>
    </row>
    <row r="52" spans="2:8" x14ac:dyDescent="0.25">
      <c r="B52" s="13" t="s">
        <v>73</v>
      </c>
      <c r="C52" s="16"/>
      <c r="D52" s="16"/>
      <c r="E52" s="14">
        <v>2.5</v>
      </c>
      <c r="F52" s="14">
        <f t="shared" si="4"/>
        <v>0</v>
      </c>
      <c r="G52" s="14">
        <v>222</v>
      </c>
      <c r="H52" s="15">
        <f t="shared" si="5"/>
        <v>0</v>
      </c>
    </row>
    <row r="53" spans="2:8" x14ac:dyDescent="0.25">
      <c r="B53" s="13" t="s">
        <v>74</v>
      </c>
      <c r="C53" s="16"/>
      <c r="D53" s="16"/>
      <c r="E53" s="14">
        <v>2.6</v>
      </c>
      <c r="F53" s="14">
        <f t="shared" si="4"/>
        <v>0</v>
      </c>
      <c r="G53" s="14">
        <v>223.8</v>
      </c>
      <c r="H53" s="15">
        <f t="shared" si="5"/>
        <v>0</v>
      </c>
    </row>
    <row r="54" spans="2:8" x14ac:dyDescent="0.25">
      <c r="B54" s="13" t="s">
        <v>75</v>
      </c>
      <c r="C54" s="16"/>
      <c r="D54" s="16"/>
      <c r="E54" s="14">
        <v>2.5</v>
      </c>
      <c r="F54" s="14">
        <f t="shared" si="4"/>
        <v>0</v>
      </c>
      <c r="G54" s="14">
        <v>278.3</v>
      </c>
      <c r="H54" s="15">
        <f t="shared" si="5"/>
        <v>0</v>
      </c>
    </row>
    <row r="55" spans="2:8" x14ac:dyDescent="0.25">
      <c r="B55" s="13" t="s">
        <v>76</v>
      </c>
      <c r="C55" s="16"/>
      <c r="D55" s="16"/>
      <c r="E55" s="14">
        <v>2.6</v>
      </c>
      <c r="F55" s="14">
        <f t="shared" si="4"/>
        <v>0</v>
      </c>
      <c r="G55" s="14">
        <v>288.3</v>
      </c>
      <c r="H55" s="15">
        <f t="shared" si="5"/>
        <v>0</v>
      </c>
    </row>
    <row r="56" spans="2:8" x14ac:dyDescent="0.25">
      <c r="B56" s="13" t="s">
        <v>77</v>
      </c>
      <c r="C56" s="16"/>
      <c r="D56" s="16"/>
      <c r="E56" s="14">
        <v>2.5</v>
      </c>
      <c r="F56" s="14">
        <f t="shared" si="4"/>
        <v>0</v>
      </c>
      <c r="G56" s="14">
        <v>354.4</v>
      </c>
      <c r="H56" s="15">
        <f t="shared" si="5"/>
        <v>0</v>
      </c>
    </row>
    <row r="57" spans="2:8" x14ac:dyDescent="0.25">
      <c r="B57" s="13" t="s">
        <v>78</v>
      </c>
      <c r="C57" s="16"/>
      <c r="D57" s="16"/>
      <c r="E57" s="14">
        <v>2.8</v>
      </c>
      <c r="F57" s="14">
        <f t="shared" si="4"/>
        <v>0</v>
      </c>
      <c r="G57" s="14">
        <v>348.2</v>
      </c>
      <c r="H57" s="15">
        <f t="shared" si="5"/>
        <v>0</v>
      </c>
    </row>
    <row r="58" spans="2:8" x14ac:dyDescent="0.25">
      <c r="B58" s="13" t="s">
        <v>79</v>
      </c>
      <c r="C58" s="16"/>
      <c r="D58" s="16"/>
      <c r="E58" s="14">
        <v>2.7</v>
      </c>
      <c r="F58" s="14">
        <f t="shared" si="4"/>
        <v>0</v>
      </c>
      <c r="G58" s="14">
        <v>412.4</v>
      </c>
      <c r="H58" s="15">
        <f t="shared" si="5"/>
        <v>0</v>
      </c>
    </row>
    <row r="59" spans="2:8" x14ac:dyDescent="0.25">
      <c r="B59" s="13" t="s">
        <v>80</v>
      </c>
      <c r="C59" s="16"/>
      <c r="D59" s="16"/>
      <c r="E59" s="14">
        <v>16.5</v>
      </c>
      <c r="F59" s="14">
        <f t="shared" si="4"/>
        <v>0</v>
      </c>
      <c r="G59" s="14">
        <v>40.299999999999997</v>
      </c>
      <c r="H59" s="15">
        <f t="shared" si="5"/>
        <v>0</v>
      </c>
    </row>
    <row r="60" spans="2:8" x14ac:dyDescent="0.25">
      <c r="B60" s="13" t="s">
        <v>81</v>
      </c>
      <c r="C60" s="16"/>
      <c r="D60" s="16"/>
      <c r="E60" s="14">
        <v>16.8</v>
      </c>
      <c r="F60" s="14">
        <f t="shared" si="4"/>
        <v>0</v>
      </c>
      <c r="G60" s="14">
        <v>65.099999999999994</v>
      </c>
      <c r="H60" s="15">
        <f t="shared" si="5"/>
        <v>0</v>
      </c>
    </row>
    <row r="61" spans="2:8" x14ac:dyDescent="0.25">
      <c r="B61" s="13" t="s">
        <v>82</v>
      </c>
      <c r="C61" s="16"/>
      <c r="D61" s="16"/>
      <c r="E61" s="14">
        <v>19.100000000000001</v>
      </c>
      <c r="F61" s="14">
        <f t="shared" si="4"/>
        <v>0</v>
      </c>
      <c r="G61" s="14">
        <v>260.8</v>
      </c>
      <c r="H61" s="15">
        <f t="shared" si="5"/>
        <v>0</v>
      </c>
    </row>
    <row r="62" spans="2:8" x14ac:dyDescent="0.25">
      <c r="B62" s="13" t="s">
        <v>83</v>
      </c>
      <c r="C62" s="16"/>
      <c r="D62" s="16"/>
      <c r="E62" s="14">
        <v>19.100000000000001</v>
      </c>
      <c r="F62" s="14">
        <f t="shared" si="4"/>
        <v>0</v>
      </c>
      <c r="G62" s="14">
        <v>277</v>
      </c>
      <c r="H62" s="15">
        <f t="shared" si="5"/>
        <v>0</v>
      </c>
    </row>
    <row r="63" spans="2:8" x14ac:dyDescent="0.25">
      <c r="B63" s="13" t="s">
        <v>84</v>
      </c>
      <c r="C63" s="16"/>
      <c r="D63" s="16"/>
      <c r="E63" s="14">
        <v>11.4</v>
      </c>
      <c r="F63" s="14">
        <f t="shared" si="4"/>
        <v>0</v>
      </c>
      <c r="G63" s="14">
        <v>401.2</v>
      </c>
      <c r="H63" s="15">
        <f t="shared" si="5"/>
        <v>0</v>
      </c>
    </row>
    <row r="64" spans="2:8" x14ac:dyDescent="0.25">
      <c r="B64" s="13" t="s">
        <v>85</v>
      </c>
      <c r="C64" s="16"/>
      <c r="D64" s="16"/>
      <c r="E64" s="14">
        <v>11.7</v>
      </c>
      <c r="F64" s="14">
        <f t="shared" si="4"/>
        <v>0</v>
      </c>
      <c r="G64" s="14">
        <v>430.7</v>
      </c>
      <c r="H64" s="15">
        <f t="shared" si="5"/>
        <v>0</v>
      </c>
    </row>
    <row r="65" spans="2:8" x14ac:dyDescent="0.25">
      <c r="B65" s="13" t="s">
        <v>86</v>
      </c>
      <c r="C65" s="16"/>
      <c r="D65" s="16"/>
      <c r="E65" s="14">
        <v>9.6</v>
      </c>
      <c r="F65" s="14">
        <f t="shared" si="4"/>
        <v>0</v>
      </c>
      <c r="G65" s="14">
        <v>454</v>
      </c>
      <c r="H65" s="15">
        <f t="shared" si="5"/>
        <v>0</v>
      </c>
    </row>
    <row r="66" spans="2:8" x14ac:dyDescent="0.25">
      <c r="B66" s="13" t="s">
        <v>87</v>
      </c>
      <c r="C66" s="16"/>
      <c r="D66" s="16"/>
      <c r="E66" s="14">
        <v>11.7</v>
      </c>
      <c r="F66" s="14">
        <f t="shared" si="4"/>
        <v>0</v>
      </c>
      <c r="G66" s="14">
        <v>17.100000000000001</v>
      </c>
      <c r="H66" s="15">
        <f t="shared" si="5"/>
        <v>0</v>
      </c>
    </row>
    <row r="67" spans="2:8" x14ac:dyDescent="0.25">
      <c r="B67" s="13" t="s">
        <v>88</v>
      </c>
      <c r="C67" s="16"/>
      <c r="D67" s="16"/>
      <c r="E67" s="14">
        <v>24.9</v>
      </c>
      <c r="F67" s="14">
        <f t="shared" si="4"/>
        <v>0</v>
      </c>
      <c r="G67" s="14">
        <v>506.8</v>
      </c>
      <c r="H67" s="15">
        <f t="shared" si="5"/>
        <v>0</v>
      </c>
    </row>
    <row r="68" spans="2:8" x14ac:dyDescent="0.25">
      <c r="B68" s="23"/>
      <c r="C68" s="24"/>
      <c r="D68" s="24"/>
      <c r="E68" s="24"/>
      <c r="F68" s="24"/>
      <c r="G68" s="24"/>
      <c r="H68" s="25"/>
    </row>
    <row r="69" spans="2:8" ht="15.75" thickBot="1" x14ac:dyDescent="0.3">
      <c r="B69" s="18" t="s">
        <v>27</v>
      </c>
      <c r="C69" s="19">
        <f>SUM(C47:C67)</f>
        <v>0</v>
      </c>
      <c r="D69" s="19">
        <f>SUM(D47:D67)</f>
        <v>0</v>
      </c>
      <c r="E69" s="19">
        <f>IF(D69=0,0,F69/D69)</f>
        <v>0</v>
      </c>
      <c r="F69" s="19">
        <f>SUM(F47:F67)</f>
        <v>0</v>
      </c>
      <c r="G69" s="19">
        <f>IF(D69=0,0,H69/D69)</f>
        <v>0</v>
      </c>
      <c r="H69" s="20">
        <f>SUM(H47:H67)</f>
        <v>0</v>
      </c>
    </row>
    <row r="71" spans="2:8" ht="15.75" thickBot="1" x14ac:dyDescent="0.3"/>
    <row r="72" spans="2:8" x14ac:dyDescent="0.25">
      <c r="B72" s="26" t="s">
        <v>21</v>
      </c>
      <c r="C72" s="27"/>
      <c r="D72" s="27"/>
      <c r="E72" s="27"/>
      <c r="F72" s="27"/>
      <c r="G72" s="27"/>
      <c r="H72" s="28"/>
    </row>
    <row r="73" spans="2:8" x14ac:dyDescent="0.25">
      <c r="B73" s="23"/>
      <c r="C73" s="24"/>
      <c r="D73" s="24"/>
      <c r="E73" s="24"/>
      <c r="F73" s="24"/>
      <c r="G73" s="24"/>
      <c r="H73" s="25"/>
    </row>
    <row r="74" spans="2:8" x14ac:dyDescent="0.25">
      <c r="B74" s="13" t="s">
        <v>65</v>
      </c>
      <c r="C74" s="14" t="s">
        <v>66</v>
      </c>
      <c r="D74" s="14" t="s">
        <v>89</v>
      </c>
      <c r="E74" s="14" t="s">
        <v>5</v>
      </c>
      <c r="F74" s="14" t="s">
        <v>6</v>
      </c>
      <c r="G74" s="14" t="s">
        <v>14</v>
      </c>
      <c r="H74" s="15" t="s">
        <v>6</v>
      </c>
    </row>
    <row r="75" spans="2:8" x14ac:dyDescent="0.25">
      <c r="B75" s="13" t="s">
        <v>90</v>
      </c>
      <c r="C75" s="16"/>
      <c r="D75" s="16"/>
      <c r="E75" s="14">
        <v>21.3</v>
      </c>
      <c r="F75" s="14">
        <f>D75*E75</f>
        <v>0</v>
      </c>
      <c r="G75" s="14">
        <v>296</v>
      </c>
      <c r="H75" s="15">
        <f>D75*G75</f>
        <v>0</v>
      </c>
    </row>
    <row r="76" spans="2:8" x14ac:dyDescent="0.25">
      <c r="B76" s="13" t="s">
        <v>91</v>
      </c>
      <c r="C76" s="16"/>
      <c r="D76" s="16"/>
      <c r="E76" s="14">
        <v>20.9</v>
      </c>
      <c r="F76" s="14">
        <f t="shared" ref="F76:F77" si="6">D76*E76</f>
        <v>0</v>
      </c>
      <c r="G76" s="14">
        <v>312</v>
      </c>
      <c r="H76" s="15">
        <f t="shared" ref="H76:H77" si="7">D76*G76</f>
        <v>0</v>
      </c>
    </row>
    <row r="77" spans="2:8" x14ac:dyDescent="0.25">
      <c r="B77" s="13" t="s">
        <v>92</v>
      </c>
      <c r="C77" s="16"/>
      <c r="D77" s="16"/>
      <c r="E77" s="14">
        <v>39.5</v>
      </c>
      <c r="F77" s="14">
        <f t="shared" si="6"/>
        <v>0</v>
      </c>
      <c r="G77" s="14">
        <v>255.8</v>
      </c>
      <c r="H77" s="15">
        <f t="shared" si="7"/>
        <v>0</v>
      </c>
    </row>
    <row r="78" spans="2:8" x14ac:dyDescent="0.25">
      <c r="B78" s="23"/>
      <c r="C78" s="24"/>
      <c r="D78" s="24"/>
      <c r="E78" s="24"/>
      <c r="F78" s="24"/>
      <c r="G78" s="24"/>
      <c r="H78" s="25"/>
    </row>
    <row r="79" spans="2:8" ht="15.75" thickBot="1" x14ac:dyDescent="0.3">
      <c r="B79" s="18" t="s">
        <v>27</v>
      </c>
      <c r="C79" s="19">
        <f>SUM(C75:C77)</f>
        <v>0</v>
      </c>
      <c r="D79" s="19">
        <f>SUM(D75:D77)</f>
        <v>0</v>
      </c>
      <c r="E79" s="19">
        <f>IF(D79=0,0,F79/D79)</f>
        <v>0</v>
      </c>
      <c r="F79" s="19">
        <f>SUM(F75:F77)</f>
        <v>0</v>
      </c>
      <c r="G79" s="19">
        <f>IF(D79=0,0,H79/D79)</f>
        <v>0</v>
      </c>
      <c r="H79" s="20">
        <f>SUM(H75:H77)</f>
        <v>0</v>
      </c>
    </row>
  </sheetData>
  <mergeCells count="14">
    <mergeCell ref="B73:H73"/>
    <mergeCell ref="B78:H78"/>
    <mergeCell ref="B36:I36"/>
    <mergeCell ref="B40:I40"/>
    <mergeCell ref="B44:H44"/>
    <mergeCell ref="B45:H45"/>
    <mergeCell ref="B68:H68"/>
    <mergeCell ref="B72:H72"/>
    <mergeCell ref="D2:N2"/>
    <mergeCell ref="B7:I7"/>
    <mergeCell ref="B8:I8"/>
    <mergeCell ref="S10:S12"/>
    <mergeCell ref="B31:I31"/>
    <mergeCell ref="B35:I3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Tamera Gilmartin</dc:creator>
  <cp:lastModifiedBy>Tamera Gilmartin</cp:lastModifiedBy>
  <dcterms:created xsi:type="dcterms:W3CDTF">2020-09-04T14:33:44Z</dcterms:created>
  <dcterms:modified xsi:type="dcterms:W3CDTF">2020-09-04T14:35:02Z</dcterms:modified>
</cp:coreProperties>
</file>